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v\Desktop\"/>
    </mc:Choice>
  </mc:AlternateContent>
  <xr:revisionPtr revIDLastSave="0" documentId="8_{A1BE0E28-FE34-4838-854F-0222B57600BC}" xr6:coauthVersionLast="47" xr6:coauthVersionMax="47" xr10:uidLastSave="{00000000-0000-0000-0000-000000000000}"/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-120" yWindow="-120" windowWidth="29040" windowHeight="15720" tabRatio="767" activeTab="5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3" l="1"/>
  <c r="F91" i="3"/>
  <c r="E96" i="2"/>
  <c r="E83" i="2"/>
  <c r="C66" i="2"/>
  <c r="E66" i="2"/>
  <c r="H36" i="20"/>
  <c r="H47" i="20" s="1"/>
  <c r="F36" i="20"/>
  <c r="F47" i="20" s="1"/>
  <c r="H70" i="20"/>
  <c r="F70" i="20" l="1"/>
  <c r="C11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17" i="21"/>
  <c r="F20" i="21" s="1"/>
  <c r="H3" i="21" l="1"/>
  <c r="C4" i="20"/>
  <c r="C7" i="20" s="1"/>
  <c r="M54" i="21" l="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C5" i="20" l="1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36" i="2" l="1"/>
  <c r="E39" i="2" s="1"/>
  <c r="C36" i="2"/>
  <c r="C96" i="2"/>
  <c r="E50" i="21" s="1"/>
  <c r="E62" i="21"/>
  <c r="E115" i="2"/>
  <c r="C115" i="2"/>
  <c r="E109" i="2"/>
  <c r="E60" i="21"/>
  <c r="E56" i="2"/>
  <c r="E72" i="2" s="1"/>
  <c r="C56" i="2"/>
  <c r="C72" i="2" s="1"/>
  <c r="E21" i="2"/>
  <c r="E46" i="2" l="1"/>
  <c r="E37" i="21"/>
  <c r="E17" i="21"/>
  <c r="E33" i="21"/>
  <c r="C39" i="2"/>
  <c r="C46" i="2" s="1"/>
  <c r="E59" i="21"/>
  <c r="E47" i="21"/>
  <c r="C102" i="2"/>
  <c r="E102" i="2"/>
  <c r="E64" i="21" s="1"/>
  <c r="E52" i="21" l="1"/>
  <c r="C104" i="2"/>
  <c r="E36" i="21"/>
  <c r="E20" i="21"/>
  <c r="E38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<sst xmlns="http://schemas.openxmlformats.org/spreadsheetml/2006/main" count="1342" uniqueCount="593">
  <si>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</si>
  <si>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</si>
  <si>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</si>
  <si>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</si>
  <si>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</si>
  <si>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</si>
  <si>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</si>
  <si>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</si>
  <si>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</si>
  <si>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</si>
  <si>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</si>
  <si>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</si>
  <si>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</si>
  <si>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</si>
  <si>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</si>
  <si>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</si>
  <si>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</si>
  <si>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</si>
  <si>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</si>
  <si>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</si>
  <si>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</si>
  <si>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</si>
  <si>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</si>
  <si>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</si>
  <si>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</si>
  <si>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</si>
  <si>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</si>
  <si>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</si>
  <si>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</si>
  <si>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</si>
  <si>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</si>
  <si>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</si>
  <si>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</si>
  <si>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</si>
  <si>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</si>
  <si>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</si>
  <si>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</si>
  <si>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</si>
  <si>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</si>
  <si>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</si>
  <si>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</si>
  <si>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</si>
  <si>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</si>
  <si>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</si>
  <si>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</si>
  <si>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</si>
  <si>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</si>
  <si>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</si>
  <si>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</si>
  <si>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</si>
  <si>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</si>
  <si>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</si>
  <si>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</si>
  <si>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</si>
  <si>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</si>
  <si>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</si>
  <si>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</si>
  <si>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</si>
  <si>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</si>
  <si>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</si>
  <si>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</si>
  <si>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</si>
  <si>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</si>
  <si>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</si>
  <si>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</si>
  <si>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</si>
  <si>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</si>
  <si>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</si>
  <si>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</si>
  <si>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</si>
  <si>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</si>
  <si>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</si>
  <si>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</si>
  <si>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</si>
  <si>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</si>
  <si>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</si>
  <si>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</si>
  <si>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</si>
  <si>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</si>
  <si>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</si>
  <si>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</si>
  <si>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</si>
  <si>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</si>
  <si>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</si>
  <si>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</si>
  <si>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</si>
  <si>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</si>
  <si>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</si>
  <si>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</si>
  <si>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</si>
  <si>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</si>
  <si>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</si>
  <si>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</si>
  <si>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</si>
  <si>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</si>
  <si>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</si>
  <si>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</si>
  <si>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</si>
  <si>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</si>
  <si>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</si>
  <si>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</si>
  <si>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</si>
  <si>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</si>
  <si>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</si>
  <si>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</si>
  <si>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</si>
  <si>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</si>
  <si>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</si>
  <si>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</si>
  <si>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</si>
  <si>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</si>
  <si>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</si>
  <si>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</si>
  <si>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</si>
  <si>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</si>
  <si>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</si>
  <si>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</si>
  <si>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</si>
  <si>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</si>
  <si>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</si>
  <si>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</si>
  <si>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</si>
  <si>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</si>
  <si>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</si>
  <si>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</si>
  <si>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</si>
  <si>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</si>
  <si>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</si>
  <si>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</si>
  <si>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</si>
  <si>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</si>
  <si>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</si>
  <si>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</si>
  <si>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</si>
  <si>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</si>
  <si>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</si>
  <si>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</si>
  <si>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</si>
  <si>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</si>
  <si>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</si>
  <si>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</si>
  <si>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</si>
  <si>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</si>
  <si>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</si>
  <si>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</si>
  <si>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</si>
  <si>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</si>
  <si>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</si>
  <si>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</si>
  <si>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</si>
  <si>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</si>
  <si>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</si>
  <si>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</si>
  <si>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</si>
  <si>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</si>
  <si>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</si>
  <si>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</si>
  <si>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</si>
  <si>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</si>
  <si>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</si>
  <si>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</si>
  <si>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</si>
  <si>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</si>
  <si>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</si>
  <si>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</si>
  <si>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</si>
  <si>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</si>
  <si>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</si>
  <si>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</si>
  <si>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</si>
  <si>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</si>
  <si>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</si>
  <si>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</si>
  <si>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</si>
  <si>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</si>
  <si>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</si>
  <si>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</si>
  <si>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</si>
  <si>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</si>
  <si>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</si>
  <si>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</si>
  <si>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</si>
  <si>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</si>
  <si>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</si>
  <si>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</si>
  <si>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</si>
  <si>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</si>
  <si>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</si>
  <si>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</si>
  <si>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</si>
  <si>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</si>
  <si>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</si>
  <si>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</si>
  <si>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</si>
  <si>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</si>
  <si>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</si>
  <si>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</si>
  <si>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</si>
  <si>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</si>
  <si>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</si>
  <si>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</si>
  <si>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</si>
  <si>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</si>
  <si>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</si>
  <si>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</si>
  <si>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</si>
  <si>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</si>
  <si>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</si>
  <si>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</si>
  <si>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</si>
  <si>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</si>
  <si>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</si>
  <si>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</si>
  <si>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</si>
  <si>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</si>
  <si>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</si>
  <si>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</si>
  <si>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</si>
  <si>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</si>
  <si>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</si>
  <si>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</si>
  <si>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</si>
  <si>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</si>
  <si>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</si>
  <si>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</si>
  <si>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</si>
  <si>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</si>
  <si>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</si>
  <si>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</si>
  <si>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</si>
  <si>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</si>
  <si>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</si>
  <si>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</si>
  <si>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</si>
  <si>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</si>
  <si>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</si>
  <si>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</si>
  <si>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</si>
  <si>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</si>
  <si>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</si>
  <si>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</si>
  <si>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</si>
  <si>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</si>
  <si>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</si>
  <si>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</si>
  <si>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</si>
  <si>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</si>
  <si>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</si>
  <si>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</si>
  <si>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</si>
  <si>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</si>
  <si>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</si>
  <si>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</si>
  <si>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</si>
  <si>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</si>
  <si>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</si>
  <si>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</si>
  <si>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</si>
  <si>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</si>
  <si>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</si>
  <si>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</si>
  <si>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</si>
  <si>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</si>
  <si>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</si>
  <si>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</si>
  <si>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</si>
  <si>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</si>
  <si>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</si>
  <si>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</si>
  <si>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</si>
  <si>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</si>
  <si>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</si>
  <si>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</si>
  <si>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</si>
  <si>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</si>
  <si>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</si>
  <si>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</si>
  <si>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</si>
  <si>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</si>
  <si>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</si>
  <si>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</si>
  <si>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</si>
  <si>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</si>
  <si>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</si>
  <si>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</si>
  <si>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</si>
  <si>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</si>
  <si>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</si>
  <si>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</si>
  <si>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</si>
  <si>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</si>
  <si>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</si>
  <si>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</si>
  <si>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</si>
  <si>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</si>
  <si>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</si>
  <si>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</si>
  <si>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</si>
  <si>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</si>
  <si>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</si>
  <si>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</si>
  <si>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</si>
  <si>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</si>
  <si>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</si>
  <si>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</si>
  <si>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</si>
  <si>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</si>
  <si>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</si>
  <si>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</si>
  <si>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</si>
  <si>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</si>
  <si>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</si>
  <si>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</si>
  <si>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</si>
  <si>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</si>
  <si>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</si>
  <si>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</si>
  <si>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</si>
  <si>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</si>
  <si>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</si>
  <si>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</si>
  <si>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</si>
  <si>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</si>
  <si>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</si>
  <si>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</si>
  <si>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</si>
  <si>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</si>
  <si>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</si>
  <si>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</si>
  <si>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</si>
  <si>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</si>
  <si>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</si>
  <si>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</si>
  <si>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</si>
  <si>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</si>
  <si>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</si>
  <si>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</si>
  <si>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</si>
  <si>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</si>
  <si>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</si>
  <si>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</si>
  <si>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</si>
  <si>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</si>
  <si>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</si>
  <si>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</si>
  <si>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</si>
  <si>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</si>
  <si>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</si>
  <si>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</si>
  <si>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</si>
  <si>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</si>
  <si>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</si>
  <si>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</si>
  <si>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</si>
  <si>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</si>
  <si>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</si>
  <si>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</si>
  <si>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</si>
  <si>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</si>
  <si>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</si>
  <si>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</si>
  <si>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</si>
  <si>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</si>
  <si>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</si>
  <si>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</si>
  <si>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</si>
  <si>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</si>
  <si>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</si>
  <si>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</si>
  <si>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</si>
  <si>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</si>
  <si>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</si>
  <si>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</si>
  <si>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</si>
  <si>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</si>
  <si>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</si>
  <si>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</si>
  <si>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</si>
  <si>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</si>
  <si>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</si>
  <si>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</si>
  <si>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</si>
  <si>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</si>
  <si>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</si>
  <si>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</si>
  <si>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</si>
  <si>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</si>
  <si>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</si>
  <si>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</si>
  <si>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</si>
  <si>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</si>
  <si>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</si>
  <si>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</si>
  <si>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</si>
  <si>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</si>
  <si>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</si>
  <si>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</si>
  <si>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</si>
  <si>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</si>
  <si>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</si>
  <si>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</si>
  <si>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</si>
  <si>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</si>
  <si>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</si>
  <si>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</si>
  <si>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</si>
  <si>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</si>
  <si>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</si>
  <si>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</si>
  <si>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</si>
  <si>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</si>
  <si>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</si>
  <si>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</si>
  <si>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</si>
  <si>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</si>
  <si>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</si>
  <si>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</si>
  <si>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</si>
  <si>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</si>
  <si>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</si>
  <si>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</si>
  <si>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</si>
  <si>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</si>
  <si>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</si>
  <si>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</si>
  <si>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</si>
  <si>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</si>
  <si>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</si>
  <si>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</si>
  <si>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</si>
  <si>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</si>
  <si>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</si>
  <si>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</si>
  <si>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</si>
  <si>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</si>
  <si>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</si>
  <si>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</si>
  <si>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</si>
  <si>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</si>
  <si>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</si>
  <si>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</si>
  <si>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</si>
  <si>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</si>
  <si>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</si>
  <si>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</si>
  <si>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</si>
  <si>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</si>
  <si>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</si>
  <si>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</si>
  <si>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</si>
  <si>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</si>
  <si>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</si>
  <si>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</si>
  <si>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</si>
  <si>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</si>
  <si>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</si>
  <si>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</si>
  <si>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</si>
  <si>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</si>
  <si>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</si>
  <si>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</si>
  <si>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</si>
  <si>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</si>
  <si>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</si>
  <si>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</si>
  <si>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</si>
  <si>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</si>
  <si>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</si>
  <si>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</si>
  <si>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</si>
  <si>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</si>
  <si>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</si>
  <si>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</si>
  <si>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</si>
  <si>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</si>
  <si>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</si>
  <si>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</si>
  <si>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</si>
  <si>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</si>
  <si>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</si>
  <si>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</si>
  <si>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</si>
  <si>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</si>
  <si>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</si>
  <si>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</si>
  <si>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</si>
  <si>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</si>
  <si>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</si>
  <si>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</si>
  <si>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</si>
  <si>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</si>
  <si>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</si>
  <si>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</si>
  <si>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</si>
  <si>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</si>
  <si>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</si>
  <si>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</si>
  <si>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</si>
  <si>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</si>
  <si>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</si>
  <si>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</si>
  <si>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</si>
  <si>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</si>
  <si>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</si>
  <si>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</si>
  <si>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</si>
  <si>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</si>
  <si>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</si>
  <si>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</si>
  <si>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</si>
  <si>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</si>
  <si>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</si>
  <si>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</si>
  <si>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</si>
  <si>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</si>
  <si>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</si>
  <si>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</si>
  <si>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</si>
  <si>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</si>
  <si>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</si>
  <si>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</si>
  <si>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</si>
  <si>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</si>
  <si>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</si>
  <si>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</si>
  <si>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</si>
  <si>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</si>
  <si>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</si>
  <si>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</si>
  <si>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</si>
  <si>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</si>
  <si>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</si>
  <si>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</si>
  <si>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</si>
  <si>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</si>
  <si>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</si>
  <si>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</si>
  <si>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</si>
  <si>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</si>
  <si>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</si>
  <si>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</si>
  <si>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</si>
  <si>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</si>
  <si>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</si>
  <si>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</si>
  <si>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</si>
  <si>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</si>
  <si>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</si>
  <si>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</si>
  <si>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</si>
  <si>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</si>
  <si>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</si>
  <si>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</si>
  <si>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</si>
  <si>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</si>
  <si>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</si>
  <si>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</si>
  <si>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</si>
  <si>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</si>
  <si>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</si>
  <si>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</si>
  <si>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</si>
  <si>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</si>
  <si>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</si>
  <si>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</si>
  <si>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</si>
  <si>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</si>
  <si>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</si>
  <si>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</si>
  <si>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</si>
  <si>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</si>
  <si>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</si>
  <si>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</si>
  <si>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</si>
  <si>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</si>
  <si>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</si>
  <si>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</si>
  <si>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</si>
  <si>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</si>
  <si>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</si>
  <si>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</si>
  <si>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</si>
  <si>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Investicijos į vandentiekio ir nuotekų tinklų infrastruktūrą, tūkst. eurų</t>
  </si>
  <si>
    <t>Kelmės rajono Savivaldybė</t>
  </si>
  <si>
    <t>Virginija Samuolienė ,Vyr. buhalterė</t>
  </si>
  <si>
    <t>tel.061060608,el.p. vyrbuhalteris@kelmesautobusai.lt</t>
  </si>
  <si>
    <t>kas 12 mėn.</t>
  </si>
  <si>
    <t>Įmonės vadovas</t>
  </si>
  <si>
    <t>kas ketvirtį</t>
  </si>
  <si>
    <t>Keleivių pervežimas</t>
  </si>
  <si>
    <t>Autobusų parko veikla</t>
  </si>
  <si>
    <t>2022m.gruodžio 22 d.</t>
  </si>
  <si>
    <t>www.kelmesautobusai.lt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</si>
</sst>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6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center"/>
      <protection locked="0"/>
    </xf>
    <xf numFmtId="0" fontId="7" fillId="4" borderId="6" xfId="0" applyFont="1" applyFill="1" applyBorder="1" applyProtection="1">
      <protection locked="0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5" fillId="0" borderId="0" xfId="0" applyFont="1" applyAlignment="1">
      <alignment horizontal="left" vertical="center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111" xfId="0" applyFont="1" applyBorder="1" applyAlignment="1">
      <alignment horizontal="left" vertical="center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5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8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opLeftCell="A43" zoomScaleNormal="100" zoomScaleSheetLayoutView="85" zoomScalePageLayoutView="60" workbookViewId="0">
      <selection activeCell="C40" sqref="C40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605" t="s">
        <v>581</v>
      </c>
      <c r="E2" s="606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607"/>
      <c r="E3" s="608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607"/>
      <c r="E4" s="608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63" t="s">
        <v>5</v>
      </c>
      <c r="C6" s="564"/>
      <c r="D6" s="564"/>
      <c r="E6" s="565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566" t="s">
        <v>132</v>
      </c>
      <c r="D8" s="566"/>
      <c r="E8" s="567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68" t="str">
        <f>IFERROR(VLOOKUP(C8,$R$1:$T$239,3,FALSE),"")</f>
        <v xml:space="preserve">Kelmės rajono savivaldybė </v>
      </c>
      <c r="D9" s="568"/>
      <c r="E9" s="569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68">
        <f>IFERROR(VLOOKUP(C8,$R$2:$S$239,2,FALSE),"")</f>
        <v>162441351</v>
      </c>
      <c r="D10" s="568"/>
      <c r="E10" s="569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611" t="str">
        <f>IFERROR(VLOOKUP(C8,$R$2:$V$239,5,FALSE),"")</f>
        <v>Viešasis transportas</v>
      </c>
      <c r="D11" s="611"/>
      <c r="E11" s="612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609"/>
      <c r="D12" s="609"/>
      <c r="E12" s="610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74" t="s">
        <v>36</v>
      </c>
      <c r="D14" s="575"/>
      <c r="E14" s="576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577" t="s">
        <v>330</v>
      </c>
      <c r="D15" s="57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561" t="s">
        <v>583</v>
      </c>
      <c r="D16" s="615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561"/>
      <c r="D17" s="615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624"/>
      <c r="D18" s="625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624"/>
      <c r="D19" s="625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624"/>
      <c r="D20" s="625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595" t="s">
        <v>68</v>
      </c>
      <c r="D21" s="596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626"/>
      <c r="D23" s="626"/>
      <c r="E23" s="627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616"/>
      <c r="D24" s="616"/>
      <c r="E24" s="617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603" t="s">
        <v>201</v>
      </c>
      <c r="D26" s="603"/>
      <c r="E26" s="604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613"/>
      <c r="D27" s="613"/>
      <c r="E27" s="614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88" t="s">
        <v>79</v>
      </c>
      <c r="D29" s="588"/>
      <c r="E29" s="589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601" t="s">
        <v>80</v>
      </c>
      <c r="D30" s="601"/>
      <c r="E30" s="602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99" t="s">
        <v>82</v>
      </c>
      <c r="D31" s="599"/>
      <c r="E31" s="600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586" t="s">
        <v>84</v>
      </c>
      <c r="D32" s="586"/>
      <c r="E32" s="587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1217.5</v>
      </c>
      <c r="D34" s="33"/>
      <c r="E34" s="161">
        <v>1044.2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835.8</v>
      </c>
      <c r="D35" s="33"/>
      <c r="E35" s="162">
        <v>591.5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381.70000000000005</v>
      </c>
      <c r="D36" s="33"/>
      <c r="E36" s="164">
        <f>+E34-E35</f>
        <v>452.70000000000005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/>
      <c r="D37" s="47"/>
      <c r="E37" s="331"/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349.3</v>
      </c>
      <c r="D38" s="47"/>
      <c r="E38" s="165">
        <v>392.6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32.400000000000034</v>
      </c>
      <c r="D39" s="33"/>
      <c r="E39" s="494">
        <f>+E36-E37-E38</f>
        <v>60.100000000000023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>
        <v>2</v>
      </c>
      <c r="D41" s="48"/>
      <c r="E41" s="166">
        <v>11.9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-2.6</v>
      </c>
      <c r="D42" s="33"/>
      <c r="E42" s="167">
        <f>E43-E44</f>
        <v>-13.6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/>
      <c r="D43" s="47"/>
      <c r="E43" s="169"/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>
        <v>2.6</v>
      </c>
      <c r="D44" s="47"/>
      <c r="E44" s="348">
        <v>13.6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>
        <v>2.6</v>
      </c>
      <c r="D45" s="47"/>
      <c r="E45" s="349">
        <v>13.4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31.800000000000033</v>
      </c>
      <c r="D46" s="47"/>
      <c r="E46" s="177">
        <f>+E39+E41+E42+E40</f>
        <v>58.400000000000027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>
        <v>4.8</v>
      </c>
      <c r="D47" s="48"/>
      <c r="E47" s="171">
        <v>9</v>
      </c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27.000000000000032</v>
      </c>
      <c r="D48" s="33"/>
      <c r="E48" s="164">
        <f>E46-E47</f>
        <v>49.400000000000027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88" t="s">
        <v>79</v>
      </c>
      <c r="D50" s="588"/>
      <c r="E50" s="589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>
        <v>2</v>
      </c>
      <c r="D52" s="37"/>
      <c r="E52" s="169">
        <v>1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873.6</v>
      </c>
      <c r="D53" s="47"/>
      <c r="E53" s="175">
        <v>838.2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875.6</v>
      </c>
      <c r="D56" s="33"/>
      <c r="E56" s="351">
        <f>SUM(E52:E55)</f>
        <v>839.2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17.7</v>
      </c>
      <c r="D58" s="47"/>
      <c r="E58" s="169">
        <v>57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32.6</v>
      </c>
      <c r="D59" s="47"/>
      <c r="E59" s="175">
        <v>35.9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/>
      <c r="D60" s="47"/>
      <c r="E60" s="175"/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337.3</v>
      </c>
      <c r="D65" s="47"/>
      <c r="E65" s="170">
        <v>244.2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387.6</v>
      </c>
      <c r="D66" s="33"/>
      <c r="E66" s="177">
        <f>SUM(E58:E59,E61,E65)</f>
        <v>337.1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>
        <v>5.8</v>
      </c>
      <c r="D68" s="48"/>
      <c r="E68" s="182">
        <v>6.6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1269</v>
      </c>
      <c r="D72" s="33"/>
      <c r="E72" s="177">
        <f>SUM(E56,E66,E68,E70)</f>
        <v>1182.9000000000001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528.4</v>
      </c>
      <c r="D74" s="47"/>
      <c r="E74" s="175">
        <v>528.4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>
        <v>528.4</v>
      </c>
      <c r="D75" s="47"/>
      <c r="E75" s="175">
        <v>528.4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>
        <v>17.5</v>
      </c>
      <c r="D80" s="47"/>
      <c r="E80" s="175">
        <v>18.899999999999999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>
        <v>17.5</v>
      </c>
      <c r="D81" s="47"/>
      <c r="E81" s="175">
        <v>18.899999999999999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76.3</v>
      </c>
      <c r="D82" s="47"/>
      <c r="E82" s="175">
        <v>113.5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622.19999999999993</v>
      </c>
      <c r="D83" s="33"/>
      <c r="E83" s="177">
        <f>SUM(E74,E76:E80,E82:E82)</f>
        <v>660.8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>
        <v>353.6</v>
      </c>
      <c r="D85" s="57"/>
      <c r="E85" s="187">
        <v>283.39999999999998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>
        <v>176.3</v>
      </c>
      <c r="D89" s="47"/>
      <c r="E89" s="175">
        <v>130.30000000000001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>
        <v>176.3</v>
      </c>
      <c r="D91" s="47"/>
      <c r="E91" s="175">
        <v>130.30000000000001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116.9</v>
      </c>
      <c r="D92" s="47"/>
      <c r="E92" s="175">
        <v>108.4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70.900000000000006</v>
      </c>
      <c r="D93" s="47"/>
      <c r="E93" s="175">
        <v>5.9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>
        <v>46</v>
      </c>
      <c r="D94" s="47"/>
      <c r="E94" s="175">
        <v>46</v>
      </c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293.20000000000005</v>
      </c>
      <c r="D96" s="33"/>
      <c r="E96" s="177">
        <f>SUM(E89,E92)</f>
        <v>238.70000000000002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1269</v>
      </c>
      <c r="D102" s="33"/>
      <c r="E102" s="177">
        <f>SUM(E83,E85,E87,E96,E98,E100)</f>
        <v>1182.8999999999999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>
        <v>0.2</v>
      </c>
      <c r="D106" s="48"/>
      <c r="E106" s="192">
        <v>0.2</v>
      </c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88" t="s">
        <v>79</v>
      </c>
      <c r="D108" s="588"/>
      <c r="E108" s="589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90.3</v>
      </c>
      <c r="D110" s="48"/>
      <c r="E110" s="360">
        <v>125.1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>
        <v>347.7</v>
      </c>
      <c r="D111" s="33"/>
      <c r="E111" s="361">
        <v>0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>
        <v>76.3</v>
      </c>
      <c r="D112" s="33"/>
      <c r="E112" s="362">
        <v>113.5</v>
      </c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>
        <v>10.8</v>
      </c>
      <c r="D113" s="47"/>
      <c r="E113" s="362">
        <v>19.8</v>
      </c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34</v>
      </c>
      <c r="D116" s="132"/>
      <c r="E116" s="364">
        <v>29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6</v>
      </c>
      <c r="D117" s="47"/>
      <c r="E117" s="362">
        <v>6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33.299999999999997</v>
      </c>
      <c r="D118" s="33"/>
      <c r="E118" s="362">
        <v>30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>
        <v>59</v>
      </c>
      <c r="D119" s="357"/>
      <c r="E119" s="365">
        <v>60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92"/>
      <c r="D121" s="592"/>
      <c r="E121" s="620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621">
        <v>45764</v>
      </c>
      <c r="D126" s="621"/>
      <c r="E126" s="622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578" t="s">
        <v>584</v>
      </c>
      <c r="D127" s="578"/>
      <c r="E127" s="623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80" t="s">
        <v>585</v>
      </c>
      <c r="D128" s="580"/>
      <c r="E128" s="618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82"/>
      <c r="D129" s="582"/>
      <c r="E129" s="619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algorithmName="SHA-512" hashValue="ACzDZR4PVB+rE2iY+WCGoS7Vy8GLJ5ob3DCTHgrxEygHKpcn/d5CiHyg6sns3ouf4CZJZUKUXOdfj+cqx123Yg==" saltValue="vYbHXv8c9HDuXQlZDBHzOQ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18:D18"/>
    <mergeCell ref="C19:D19"/>
    <mergeCell ref="C20:D20"/>
    <mergeCell ref="C21:D21"/>
    <mergeCell ref="C23:E23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30"/>
      <c r="E2" s="630"/>
      <c r="F2" s="116"/>
      <c r="G2" s="116"/>
    </row>
    <row r="3" spans="1:7" ht="29.25" customHeight="1" x14ac:dyDescent="0.2">
      <c r="A3" s="116"/>
      <c r="B3" s="63"/>
      <c r="C3" s="63"/>
      <c r="D3" s="631" t="s">
        <v>325</v>
      </c>
      <c r="E3" s="631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64" t="s">
        <v>327</v>
      </c>
      <c r="C6" s="564"/>
      <c r="D6" s="564"/>
      <c r="E6" s="564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29" t="str">
        <f>'Finansiniai duomenys'!C8</f>
        <v>UAB „Kelmės autobusų parkas“</v>
      </c>
      <c r="D9" s="629"/>
      <c r="E9" s="629"/>
      <c r="F9" s="116"/>
      <c r="G9" s="116"/>
    </row>
    <row r="10" spans="1:7" x14ac:dyDescent="0.2">
      <c r="A10" s="116"/>
      <c r="B10" s="84" t="s">
        <v>9</v>
      </c>
      <c r="C10" s="568" t="str">
        <f>'Finansiniai duomenys'!C9</f>
        <v xml:space="preserve">Kelmės rajono savivaldybė </v>
      </c>
      <c r="D10" s="568"/>
      <c r="E10" s="568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68" t="e">
        <f>'Finansiniai duomenys'!#REF!</f>
        <v>#REF!</v>
      </c>
      <c r="D14" s="568"/>
      <c r="E14" s="568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68">
        <f>'Finansiniai duomenys'!C10</f>
        <v>162441351</v>
      </c>
      <c r="D27" s="568"/>
      <c r="E27" s="568"/>
      <c r="F27" s="116"/>
      <c r="G27" s="116"/>
    </row>
    <row r="28" spans="1:9" x14ac:dyDescent="0.2">
      <c r="A28" s="116"/>
      <c r="B28" s="34" t="s">
        <v>16</v>
      </c>
      <c r="C28" s="568" t="e">
        <f>'Finansiniai duomenys'!#REF!</f>
        <v>#REF!</v>
      </c>
      <c r="D28" s="568"/>
      <c r="E28" s="568"/>
      <c r="F28" s="116"/>
      <c r="G28" s="116"/>
    </row>
    <row r="29" spans="1:9" x14ac:dyDescent="0.2">
      <c r="A29" s="116"/>
      <c r="B29" s="34" t="s">
        <v>20</v>
      </c>
      <c r="C29" s="568" t="e">
        <f>'Finansiniai duomenys'!#REF!</f>
        <v>#REF!</v>
      </c>
      <c r="D29" s="568"/>
      <c r="E29" s="568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68" t="e">
        <f>'Finansiniai duomenys'!#REF!</f>
        <v>#REF!</v>
      </c>
      <c r="D30" s="568"/>
      <c r="E30" s="568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68" t="e">
        <f>'Finansiniai duomenys'!#REF!</f>
        <v>#REF!</v>
      </c>
      <c r="D31" s="568"/>
      <c r="E31" s="568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28" t="e">
        <f>'Finansiniai duomenys'!#REF!</f>
        <v>#REF!</v>
      </c>
      <c r="D32" s="628"/>
      <c r="E32" s="628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74" t="s">
        <v>36</v>
      </c>
      <c r="D34" s="575"/>
      <c r="E34" s="575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577" t="s">
        <v>330</v>
      </c>
      <c r="D35" s="57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32" t="str">
        <f>'Finansiniai duomenys'!C16</f>
        <v>Kelmės rajono Savivaldybė</v>
      </c>
      <c r="D36" s="633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32">
        <f>'Finansiniai duomenys'!C17</f>
        <v>0</v>
      </c>
      <c r="D37" s="633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32" t="e">
        <f>'Finansiniai duomenys'!#REF!</f>
        <v>#REF!</v>
      </c>
      <c r="D38" s="633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32" t="e">
        <f>'Finansiniai duomenys'!#REF!</f>
        <v>#REF!</v>
      </c>
      <c r="D39" s="633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32" t="e">
        <f>'Finansiniai duomenys'!#REF!</f>
        <v>#REF!</v>
      </c>
      <c r="D40" s="633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595" t="s">
        <v>68</v>
      </c>
      <c r="D41" s="596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34">
        <f>'Finansiniai duomenys'!C23</f>
        <v>0</v>
      </c>
      <c r="D43" s="634"/>
      <c r="E43" s="634"/>
      <c r="F43" s="116"/>
      <c r="G43" s="116"/>
    </row>
    <row r="44" spans="1:9" ht="24" x14ac:dyDescent="0.2">
      <c r="A44" s="116"/>
      <c r="B44" s="86" t="s">
        <v>331</v>
      </c>
      <c r="C44" s="635">
        <f>'Finansiniai duomenys'!C24</f>
        <v>0</v>
      </c>
      <c r="D44" s="635"/>
      <c r="E44" s="635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36" t="e">
        <f>'Finansiniai duomenys'!#REF!</f>
        <v>#REF!</v>
      </c>
      <c r="D46" s="636"/>
      <c r="E46" s="636"/>
      <c r="F46" s="116"/>
      <c r="G46" s="116"/>
    </row>
    <row r="47" spans="1:9" ht="41.25" customHeight="1" x14ac:dyDescent="0.2">
      <c r="A47" s="116"/>
      <c r="B47" s="87" t="s">
        <v>76</v>
      </c>
      <c r="C47" s="637" t="e">
        <f>'Finansiniai duomenys'!#REF!</f>
        <v>#REF!</v>
      </c>
      <c r="D47" s="637"/>
      <c r="E47" s="637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88" t="s">
        <v>79</v>
      </c>
      <c r="D49" s="588"/>
      <c r="E49" s="588"/>
      <c r="F49" s="116"/>
      <c r="G49" s="116"/>
      <c r="H49" s="35"/>
    </row>
    <row r="50" spans="1:12" s="35" customFormat="1" ht="12" customHeight="1" x14ac:dyDescent="0.2">
      <c r="A50" s="122"/>
      <c r="B50" s="133"/>
      <c r="C50" s="601"/>
      <c r="D50" s="601"/>
      <c r="E50" s="601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99" t="s">
        <v>82</v>
      </c>
      <c r="D51" s="599"/>
      <c r="E51" s="599"/>
      <c r="F51" s="116"/>
      <c r="G51" s="116"/>
    </row>
    <row r="52" spans="1:12" x14ac:dyDescent="0.2">
      <c r="A52" s="116"/>
      <c r="B52" s="33"/>
      <c r="C52" s="586" t="s">
        <v>84</v>
      </c>
      <c r="D52" s="586"/>
      <c r="E52" s="586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92"/>
      <c r="D139" s="592"/>
      <c r="E139" s="592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621"/>
      <c r="D144" s="621"/>
      <c r="E144" s="621"/>
      <c r="F144" s="116"/>
      <c r="G144" s="116"/>
    </row>
    <row r="145" spans="1:7" x14ac:dyDescent="0.2">
      <c r="A145" s="116"/>
      <c r="B145" s="33" t="s">
        <v>227</v>
      </c>
      <c r="C145" s="578"/>
      <c r="D145" s="578"/>
      <c r="E145" s="578"/>
      <c r="F145" s="116"/>
      <c r="G145" s="116"/>
    </row>
    <row r="146" spans="1:7" ht="24" x14ac:dyDescent="0.2">
      <c r="A146" s="116"/>
      <c r="B146" s="114" t="s">
        <v>229</v>
      </c>
      <c r="C146" s="580"/>
      <c r="D146" s="580"/>
      <c r="E146" s="580"/>
      <c r="F146" s="116"/>
      <c r="G146" s="116"/>
    </row>
    <row r="147" spans="1:7" ht="30" customHeight="1" x14ac:dyDescent="0.2">
      <c r="A147" s="116"/>
      <c r="B147" s="115" t="s">
        <v>347</v>
      </c>
      <c r="C147" s="582"/>
      <c r="D147" s="582"/>
      <c r="E147" s="582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topLeftCell="B20" zoomScale="110" zoomScaleNormal="110" workbookViewId="0">
      <selection activeCell="F99" sqref="F99:H99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66" t="s">
        <v>406</v>
      </c>
      <c r="C2" s="667"/>
      <c r="D2" s="667"/>
      <c r="E2" s="667"/>
      <c r="F2" s="667"/>
      <c r="G2" s="679" t="s">
        <v>348</v>
      </c>
      <c r="H2" s="679"/>
      <c r="I2" s="680"/>
    </row>
    <row r="3" spans="2:12" ht="51" customHeight="1" x14ac:dyDescent="0.25">
      <c r="B3" s="664" t="s">
        <v>577</v>
      </c>
      <c r="C3" s="665"/>
      <c r="D3" s="665"/>
      <c r="E3" s="665"/>
      <c r="F3" s="665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38" t="str">
        <f>'Finansiniai duomenys'!C8</f>
        <v>UAB „Kelmės autobusų parkas“</v>
      </c>
      <c r="D4" s="638"/>
      <c r="E4" s="638"/>
      <c r="F4" s="638"/>
      <c r="G4" s="638"/>
      <c r="H4" s="638"/>
      <c r="I4" s="639"/>
      <c r="K4"/>
    </row>
    <row r="5" spans="2:12" s="12" customFormat="1" x14ac:dyDescent="0.25">
      <c r="B5" s="437" t="s">
        <v>9</v>
      </c>
      <c r="C5" s="640" t="str">
        <f>IFERROR(VLOOKUP(C4,'Finansiniai duomenys'!R2:T232,3,FALSE),"")</f>
        <v xml:space="preserve">Kelmės rajono savivaldybė </v>
      </c>
      <c r="D5" s="640"/>
      <c r="E5" s="640"/>
      <c r="F5" s="640"/>
      <c r="G5" s="640"/>
      <c r="H5" s="640"/>
      <c r="I5" s="639"/>
      <c r="K5"/>
    </row>
    <row r="6" spans="2:12" s="12" customFormat="1" x14ac:dyDescent="0.25">
      <c r="B6" s="437" t="s">
        <v>13</v>
      </c>
      <c r="C6" s="640">
        <f>IFERROR(VLOOKUP(C4,'Finansiniai duomenys'!R2:T232,2,FALSE),"")</f>
        <v>162441351</v>
      </c>
      <c r="D6" s="640"/>
      <c r="E6" s="640"/>
      <c r="F6" s="640"/>
      <c r="G6" s="640"/>
      <c r="H6" s="640"/>
      <c r="I6" s="639"/>
      <c r="K6"/>
    </row>
    <row r="7" spans="2:12" x14ac:dyDescent="0.25">
      <c r="B7" s="437" t="s">
        <v>20</v>
      </c>
      <c r="C7" s="640" t="str">
        <f>IFERROR(VLOOKUP(C4,'Finansiniai duomenys'!R2:V232,5,FALSE),"")</f>
        <v>Viešasis transportas</v>
      </c>
      <c r="D7" s="640"/>
      <c r="E7" s="640"/>
      <c r="F7" s="640"/>
      <c r="G7" s="640"/>
      <c r="H7" s="640"/>
      <c r="I7" s="639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41" t="s">
        <v>511</v>
      </c>
      <c r="D13" s="642"/>
      <c r="E13" s="82"/>
      <c r="F13" s="681" t="s">
        <v>201</v>
      </c>
      <c r="G13" s="681"/>
      <c r="H13" s="681"/>
      <c r="I13" s="299"/>
    </row>
    <row r="14" spans="2:12" x14ac:dyDescent="0.25">
      <c r="B14" s="369"/>
      <c r="C14" s="387" t="s">
        <v>512</v>
      </c>
      <c r="D14" s="82"/>
      <c r="E14" s="82"/>
      <c r="F14" s="682" t="s">
        <v>591</v>
      </c>
      <c r="G14" s="682"/>
      <c r="H14" s="682"/>
      <c r="I14" s="299"/>
    </row>
    <row r="15" spans="2:12" x14ac:dyDescent="0.25">
      <c r="B15" s="369"/>
      <c r="C15" s="369" t="s">
        <v>513</v>
      </c>
      <c r="D15" s="82"/>
      <c r="E15" s="82"/>
      <c r="F15" s="682" t="s">
        <v>198</v>
      </c>
      <c r="G15" s="682"/>
      <c r="H15" s="682"/>
      <c r="I15" s="299"/>
    </row>
    <row r="16" spans="2:12" ht="26.25" customHeight="1" x14ac:dyDescent="0.25">
      <c r="B16" s="369"/>
      <c r="C16" s="643" t="s">
        <v>562</v>
      </c>
      <c r="D16" s="644"/>
      <c r="E16" s="393"/>
      <c r="F16" s="651" t="s">
        <v>198</v>
      </c>
      <c r="G16" s="649"/>
      <c r="H16" s="650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83" t="s">
        <v>198</v>
      </c>
      <c r="G19" s="684"/>
      <c r="H19" s="685"/>
      <c r="I19" s="299"/>
    </row>
    <row r="20" spans="2:9" x14ac:dyDescent="0.25">
      <c r="B20" s="549"/>
      <c r="C20" s="34" t="s">
        <v>535</v>
      </c>
      <c r="D20" s="82"/>
      <c r="E20" s="82"/>
      <c r="F20" s="645" t="s">
        <v>592</v>
      </c>
      <c r="G20" s="646"/>
      <c r="H20" s="647"/>
      <c r="I20" s="299"/>
    </row>
    <row r="21" spans="2:9" x14ac:dyDescent="0.25">
      <c r="B21" s="549"/>
      <c r="C21" s="394" t="s">
        <v>515</v>
      </c>
      <c r="D21" s="395"/>
      <c r="E21" s="396"/>
      <c r="F21" s="686">
        <v>2024</v>
      </c>
      <c r="G21" s="687"/>
      <c r="H21" s="688"/>
      <c r="I21" s="397"/>
    </row>
    <row r="22" spans="2:9" x14ac:dyDescent="0.25">
      <c r="B22" s="549"/>
      <c r="C22" s="82" t="s">
        <v>516</v>
      </c>
      <c r="D22" s="398"/>
      <c r="E22" s="393"/>
      <c r="F22" s="653" t="s">
        <v>586</v>
      </c>
      <c r="G22" s="654"/>
      <c r="H22" s="655"/>
      <c r="I22" s="299"/>
    </row>
    <row r="23" spans="2:9" x14ac:dyDescent="0.25">
      <c r="B23" s="549"/>
      <c r="C23" s="82" t="s">
        <v>533</v>
      </c>
      <c r="D23" s="398"/>
      <c r="E23" s="393"/>
      <c r="F23" s="662" t="s">
        <v>587</v>
      </c>
      <c r="G23" s="662"/>
      <c r="H23" s="663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53" t="s">
        <v>588</v>
      </c>
      <c r="G24" s="654"/>
      <c r="H24" s="655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579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580</v>
      </c>
      <c r="D28" s="398"/>
      <c r="E28" s="393"/>
      <c r="F28" s="656" t="s">
        <v>201</v>
      </c>
      <c r="G28" s="657"/>
      <c r="H28" s="658"/>
      <c r="I28" s="299"/>
    </row>
    <row r="29" spans="2:9" x14ac:dyDescent="0.25">
      <c r="B29" s="549"/>
      <c r="C29" s="82" t="s">
        <v>560</v>
      </c>
      <c r="D29" s="398"/>
      <c r="E29" s="82"/>
      <c r="F29" s="648"/>
      <c r="G29" s="649"/>
      <c r="H29" s="650"/>
      <c r="I29" s="299"/>
    </row>
    <row r="30" spans="2:9" ht="35.25" customHeight="1" thickBot="1" x14ac:dyDescent="0.3">
      <c r="B30" s="549"/>
      <c r="C30" s="652" t="s">
        <v>561</v>
      </c>
      <c r="D30" s="652"/>
      <c r="E30" s="491"/>
      <c r="F30" s="659"/>
      <c r="G30" s="660"/>
      <c r="H30" s="661"/>
      <c r="I30" s="299"/>
    </row>
    <row r="31" spans="2:9" ht="50.25" customHeight="1" x14ac:dyDescent="0.25">
      <c r="B31" s="369"/>
      <c r="C31" s="643" t="s">
        <v>563</v>
      </c>
      <c r="D31" s="644"/>
      <c r="E31" s="393"/>
      <c r="F31" s="651"/>
      <c r="G31" s="649"/>
      <c r="H31" s="650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565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578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564</v>
      </c>
      <c r="D36" s="411"/>
      <c r="E36" s="82"/>
      <c r="F36" s="547">
        <f>'Finansiniai duomenys'!C34</f>
        <v>1217.5</v>
      </c>
      <c r="G36" s="82"/>
      <c r="H36" s="547">
        <f>'Finansiniai duomenys'!E34</f>
        <v>1044.2</v>
      </c>
      <c r="I36" s="299"/>
    </row>
    <row r="37" spans="2:9" x14ac:dyDescent="0.25">
      <c r="B37" s="549"/>
      <c r="C37" s="546" t="s">
        <v>566</v>
      </c>
      <c r="D37" s="559" t="s">
        <v>589</v>
      </c>
      <c r="E37" s="82"/>
      <c r="F37" s="560">
        <v>879.2</v>
      </c>
      <c r="G37" s="82"/>
      <c r="H37" s="560">
        <v>982.5</v>
      </c>
      <c r="I37" s="299"/>
    </row>
    <row r="38" spans="2:9" x14ac:dyDescent="0.25">
      <c r="B38" s="549"/>
      <c r="C38" s="546" t="s">
        <v>567</v>
      </c>
      <c r="D38" s="559" t="s">
        <v>590</v>
      </c>
      <c r="E38" s="82"/>
      <c r="F38" s="560">
        <v>334.9</v>
      </c>
      <c r="G38" s="82"/>
      <c r="H38" s="560">
        <v>61</v>
      </c>
      <c r="I38" s="299"/>
    </row>
    <row r="39" spans="2:9" x14ac:dyDescent="0.25">
      <c r="B39" s="549"/>
      <c r="C39" s="546" t="s">
        <v>568</v>
      </c>
      <c r="D39" s="559"/>
      <c r="E39" s="82"/>
      <c r="F39" s="560"/>
      <c r="G39" s="82"/>
      <c r="H39" s="560"/>
      <c r="I39" s="299"/>
    </row>
    <row r="40" spans="2:9" x14ac:dyDescent="0.25">
      <c r="B40" s="549"/>
      <c r="C40" s="546" t="s">
        <v>569</v>
      </c>
      <c r="D40" s="559"/>
      <c r="E40" s="82"/>
      <c r="F40" s="560"/>
      <c r="G40" s="82"/>
      <c r="H40" s="560"/>
      <c r="I40" s="299"/>
    </row>
    <row r="41" spans="2:9" x14ac:dyDescent="0.25">
      <c r="B41" s="549"/>
      <c r="C41" s="546" t="s">
        <v>570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571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572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573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575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576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574</v>
      </c>
      <c r="D47" s="411"/>
      <c r="E47" s="82"/>
      <c r="F47" s="547">
        <f>F36-F37-F38-F39-F40-F44-F45-F46-F41-F43</f>
        <v>3.3999999999999773</v>
      </c>
      <c r="G47" s="82"/>
      <c r="H47" s="547">
        <f>H36-H37-H38-H39-H40-H44-H45-H46-H41-H43</f>
        <v>0.70000000000004547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.75" thickBot="1" x14ac:dyDescent="0.3">
      <c r="B52" s="369"/>
      <c r="C52" s="483" t="s">
        <v>555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25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25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582</v>
      </c>
      <c r="D73" s="368"/>
      <c r="E73" s="368"/>
      <c r="F73" s="515"/>
      <c r="G73" s="368"/>
      <c r="H73" s="518"/>
      <c r="I73" s="438"/>
    </row>
    <row r="74" spans="2:10" ht="15.75" thickBot="1" x14ac:dyDescent="0.3">
      <c r="B74" s="369"/>
      <c r="C74" s="388" t="s">
        <v>553</v>
      </c>
      <c r="D74" s="389"/>
      <c r="E74" s="389"/>
      <c r="F74" s="512"/>
      <c r="G74" s="389"/>
      <c r="H74" s="517"/>
      <c r="I74" s="390"/>
    </row>
    <row r="75" spans="2:10" ht="15.75" thickBot="1" x14ac:dyDescent="0.3">
      <c r="B75" s="369"/>
      <c r="C75" s="458" t="s">
        <v>554</v>
      </c>
      <c r="D75" s="469"/>
      <c r="E75" s="451"/>
      <c r="F75" s="513"/>
      <c r="G75" s="451"/>
      <c r="H75" s="519"/>
      <c r="I75" s="463"/>
    </row>
    <row r="76" spans="2:10" x14ac:dyDescent="0.25">
      <c r="B76" s="369"/>
      <c r="C76" s="464" t="s">
        <v>556</v>
      </c>
      <c r="D76" s="82"/>
      <c r="E76" s="82"/>
      <c r="F76" s="516"/>
      <c r="G76" s="82"/>
      <c r="H76" s="516"/>
      <c r="I76" s="386"/>
    </row>
    <row r="77" spans="2:10" ht="15.75" thickBot="1" x14ac:dyDescent="0.3">
      <c r="B77" s="369"/>
      <c r="C77" s="467" t="s">
        <v>557</v>
      </c>
      <c r="D77" s="389"/>
      <c r="E77" s="389"/>
      <c r="F77" s="517"/>
      <c r="G77" s="389"/>
      <c r="H77" s="517"/>
      <c r="I77" s="468"/>
    </row>
    <row r="78" spans="2:10" x14ac:dyDescent="0.25">
      <c r="B78" s="369"/>
      <c r="C78" s="464" t="s">
        <v>558</v>
      </c>
      <c r="D78" s="300"/>
      <c r="E78" s="300"/>
      <c r="F78" s="516"/>
      <c r="G78" s="300"/>
      <c r="H78" s="516"/>
      <c r="I78" s="386"/>
    </row>
    <row r="79" spans="2:10" ht="15.75" thickBot="1" x14ac:dyDescent="0.3">
      <c r="B79" s="369"/>
      <c r="C79" s="467" t="s">
        <v>559</v>
      </c>
      <c r="D79" s="490"/>
      <c r="E79" s="490"/>
      <c r="F79" s="517"/>
      <c r="G79" s="490"/>
      <c r="H79" s="517"/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>
        <v>347.7</v>
      </c>
      <c r="G82" s="456"/>
      <c r="H82" s="521">
        <v>0</v>
      </c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>
        <v>18.899999999999999</v>
      </c>
      <c r="G83" s="461"/>
      <c r="H83" s="522">
        <v>15.2</v>
      </c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>
        <v>31</v>
      </c>
      <c r="G84" s="82"/>
      <c r="H84" s="523">
        <v>26</v>
      </c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>
        <v>27</v>
      </c>
      <c r="G85" s="82"/>
      <c r="H85" s="523">
        <v>22</v>
      </c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>
        <v>25</v>
      </c>
      <c r="G86" s="82"/>
      <c r="H86" s="523">
        <v>20</v>
      </c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>
        <v>0</v>
      </c>
      <c r="G87" s="82"/>
      <c r="H87" s="523">
        <v>0</v>
      </c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>
        <v>2</v>
      </c>
      <c r="G88" s="82"/>
      <c r="H88" s="523">
        <v>2</v>
      </c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>
        <v>0</v>
      </c>
      <c r="G89" s="82"/>
      <c r="H89" s="523">
        <v>0</v>
      </c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>
        <v>4</v>
      </c>
      <c r="G90" s="82"/>
      <c r="H90" s="524">
        <v>4</v>
      </c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>
        <v>670.4</v>
      </c>
      <c r="G91" s="419"/>
      <c r="H91" s="525">
        <v>668.8</v>
      </c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>
        <v>143.80000000000001</v>
      </c>
      <c r="G92" s="82"/>
      <c r="H92" s="524">
        <v>134</v>
      </c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>
        <v>298.10000000000002</v>
      </c>
      <c r="G93" s="419"/>
      <c r="H93" s="525">
        <v>305.7</v>
      </c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70"/>
      <c r="G96" s="670"/>
      <c r="H96" s="671"/>
      <c r="I96" s="299"/>
    </row>
    <row r="97" spans="1:9" ht="15.75" thickBot="1" x14ac:dyDescent="0.3">
      <c r="A97" s="429"/>
      <c r="B97" s="369"/>
      <c r="C97" s="408"/>
      <c r="D97" s="409"/>
      <c r="E97" s="409"/>
      <c r="F97" s="672"/>
      <c r="G97" s="672"/>
      <c r="H97" s="673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74"/>
      <c r="G98" s="674"/>
      <c r="H98" s="675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76"/>
      <c r="G99" s="677"/>
      <c r="H99" s="678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77" t="s">
        <v>584</v>
      </c>
      <c r="G100" s="677"/>
      <c r="H100" s="678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77" t="s">
        <v>585</v>
      </c>
      <c r="G101" s="677"/>
      <c r="H101" s="678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68"/>
      <c r="G102" s="668"/>
      <c r="H102" s="669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BuYBaW3A6Xex4/Z0VxsWJTf/vb8vGcfm9KijuovcYKS/Ir4qdUiytSz1RHbH51U/uBec8B3gD/63N7xhmb1Mog==" saltValue="7eIqLPlRm5NmL8ymWLrXVw==" spinCount="100000" sheet="1" selectLockedCells="1"/>
  <protectedRanges>
    <protectedRange sqref="C4:I7" name="Range1"/>
  </protectedRanges>
  <mergeCells count="31"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opLeftCell="A62" zoomScaleNormal="100" zoomScaleSheetLayoutView="100" workbookViewId="0">
      <selection activeCell="F89" sqref="F89:L89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689" t="s">
        <v>348</v>
      </c>
      <c r="L3" s="690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695" t="s">
        <v>350</v>
      </c>
      <c r="D6" s="696"/>
      <c r="E6" s="696"/>
      <c r="F6" s="696"/>
      <c r="G6" s="696"/>
      <c r="H6" s="696"/>
      <c r="I6" s="696"/>
      <c r="J6" s="696"/>
      <c r="K6" s="696"/>
      <c r="L6" s="696"/>
      <c r="M6" s="697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691" t="s">
        <v>7</v>
      </c>
      <c r="D9" s="692"/>
      <c r="E9" s="693" t="str">
        <f>'Finansiniai duomenys'!C8</f>
        <v>UAB „Kelmės autobusų parkas“</v>
      </c>
      <c r="F9" s="693"/>
      <c r="G9" s="693"/>
      <c r="H9" s="693"/>
      <c r="I9" s="693"/>
      <c r="J9" s="693"/>
      <c r="K9" s="13"/>
      <c r="L9" s="13"/>
      <c r="M9" s="217"/>
    </row>
    <row r="10" spans="2:15" ht="15.75" thickBot="1" x14ac:dyDescent="0.3">
      <c r="B10" s="216"/>
      <c r="C10" s="691" t="s">
        <v>9</v>
      </c>
      <c r="D10" s="692"/>
      <c r="E10" s="694" t="str">
        <f>'Finansiniai duomenys'!C9</f>
        <v xml:space="preserve">Kelmės rajono savivaldybė </v>
      </c>
      <c r="F10" s="694"/>
      <c r="G10" s="694"/>
      <c r="H10" s="694"/>
      <c r="I10" s="694"/>
      <c r="J10" s="694"/>
      <c r="K10" s="13"/>
      <c r="L10" s="13"/>
      <c r="M10" s="217"/>
    </row>
    <row r="11" spans="2:15" ht="15.75" thickBot="1" x14ac:dyDescent="0.3">
      <c r="B11" s="216"/>
      <c r="C11" s="691" t="s">
        <v>13</v>
      </c>
      <c r="D11" s="692"/>
      <c r="E11" s="694">
        <f>'Finansiniai duomenys'!C10</f>
        <v>162441351</v>
      </c>
      <c r="F11" s="694"/>
      <c r="G11" s="694"/>
      <c r="H11" s="694"/>
      <c r="I11" s="694"/>
      <c r="J11" s="694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721" t="s">
        <v>501</v>
      </c>
      <c r="D14" s="728"/>
      <c r="E14" s="653" t="s">
        <v>201</v>
      </c>
      <c r="F14" s="729"/>
      <c r="G14" s="242"/>
      <c r="H14" s="245"/>
      <c r="I14" s="708" t="s">
        <v>503</v>
      </c>
      <c r="J14" s="727"/>
      <c r="K14" s="653" t="s">
        <v>201</v>
      </c>
      <c r="L14" s="654"/>
      <c r="M14" s="218"/>
    </row>
    <row r="15" spans="2:15" ht="26.45" customHeight="1" thickBot="1" x14ac:dyDescent="0.3">
      <c r="B15" s="216"/>
      <c r="C15" s="721" t="s">
        <v>502</v>
      </c>
      <c r="D15" s="709"/>
      <c r="E15" s="709"/>
      <c r="F15" s="724"/>
      <c r="G15" s="136"/>
      <c r="H15" s="245"/>
      <c r="I15" s="706" t="s">
        <v>504</v>
      </c>
      <c r="J15" s="703"/>
      <c r="K15" s="703"/>
      <c r="L15" s="707"/>
      <c r="M15" s="219"/>
    </row>
    <row r="16" spans="2:15" ht="49.5" customHeight="1" thickBot="1" x14ac:dyDescent="0.3">
      <c r="B16" s="216"/>
      <c r="C16" s="721" t="s">
        <v>480</v>
      </c>
      <c r="D16" s="709"/>
      <c r="E16" s="722"/>
      <c r="F16" s="723"/>
      <c r="G16" s="137"/>
      <c r="H16" s="246"/>
      <c r="I16" s="708" t="s">
        <v>505</v>
      </c>
      <c r="J16" s="708"/>
      <c r="K16" s="725"/>
      <c r="L16" s="726"/>
      <c r="M16" s="218"/>
    </row>
    <row r="17" spans="2:13" ht="40.5" customHeight="1" x14ac:dyDescent="0.25">
      <c r="B17" s="216"/>
      <c r="C17" s="721" t="s">
        <v>352</v>
      </c>
      <c r="D17" s="709"/>
      <c r="E17" s="704"/>
      <c r="F17" s="705"/>
      <c r="G17" s="242"/>
      <c r="H17" s="246"/>
      <c r="I17" s="709" t="s">
        <v>352</v>
      </c>
      <c r="J17" s="709"/>
      <c r="K17" s="704"/>
      <c r="L17" s="705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717" t="s">
        <v>508</v>
      </c>
      <c r="D20" s="713"/>
      <c r="E20" s="713"/>
      <c r="F20" s="718"/>
      <c r="G20" s="19"/>
      <c r="H20" s="245"/>
      <c r="I20" s="713" t="s">
        <v>506</v>
      </c>
      <c r="J20" s="713"/>
      <c r="K20" s="713"/>
      <c r="L20" s="713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719" t="s">
        <v>509</v>
      </c>
      <c r="D22" s="714"/>
      <c r="E22" s="714"/>
      <c r="F22" s="720"/>
      <c r="G22" s="243"/>
      <c r="H22" s="245"/>
      <c r="I22" s="714" t="s">
        <v>507</v>
      </c>
      <c r="J22" s="714"/>
      <c r="K22" s="714"/>
      <c r="L22" s="714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698" t="s">
        <v>216</v>
      </c>
      <c r="D85" s="698"/>
      <c r="E85" s="698"/>
      <c r="F85" s="698"/>
      <c r="G85" s="698"/>
      <c r="H85" s="698"/>
      <c r="I85" s="698"/>
      <c r="J85" s="698"/>
      <c r="K85" s="698"/>
      <c r="L85" s="698"/>
      <c r="M85" s="224"/>
    </row>
    <row r="86" spans="2:13" ht="66" customHeight="1" x14ac:dyDescent="0.25">
      <c r="B86" s="216"/>
      <c r="C86" s="702" t="s">
        <v>357</v>
      </c>
      <c r="D86" s="703"/>
      <c r="E86" s="703"/>
      <c r="F86" s="699"/>
      <c r="G86" s="699"/>
      <c r="H86" s="699"/>
      <c r="I86" s="699"/>
      <c r="J86" s="699"/>
      <c r="K86" s="699"/>
      <c r="L86" s="699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715" t="s">
        <v>223</v>
      </c>
      <c r="D88" s="716"/>
      <c r="E88" s="716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702" t="s">
        <v>225</v>
      </c>
      <c r="D89" s="703"/>
      <c r="E89" s="703"/>
      <c r="F89" s="700">
        <v>45764</v>
      </c>
      <c r="G89" s="701"/>
      <c r="H89" s="701"/>
      <c r="I89" s="701"/>
      <c r="J89" s="701"/>
      <c r="K89" s="701"/>
      <c r="L89" s="701"/>
      <c r="M89" s="225"/>
    </row>
    <row r="90" spans="2:13" ht="15.75" customHeight="1" x14ac:dyDescent="0.25">
      <c r="B90" s="216"/>
      <c r="C90" s="702" t="s">
        <v>227</v>
      </c>
      <c r="D90" s="703"/>
      <c r="E90" s="703"/>
      <c r="F90" s="701" t="str">
        <f>'Finansiniai duomenys'!$C$127</f>
        <v>Virginija Samuolienė ,Vyr. buhalterė</v>
      </c>
      <c r="G90" s="701"/>
      <c r="H90" s="701"/>
      <c r="I90" s="701"/>
      <c r="J90" s="701"/>
      <c r="K90" s="701"/>
      <c r="L90" s="701"/>
      <c r="M90" s="225"/>
    </row>
    <row r="91" spans="2:13" ht="15.75" customHeight="1" x14ac:dyDescent="0.25">
      <c r="B91" s="216"/>
      <c r="C91" s="702" t="s">
        <v>229</v>
      </c>
      <c r="D91" s="703"/>
      <c r="E91" s="703"/>
      <c r="F91" s="701" t="str">
        <f>'Finansiniai duomenys'!$C$128</f>
        <v>tel.061060608,el.p. vyrbuhalteris@kelmesautobusai.lt</v>
      </c>
      <c r="G91" s="701"/>
      <c r="H91" s="701"/>
      <c r="I91" s="701"/>
      <c r="J91" s="701"/>
      <c r="K91" s="701"/>
      <c r="L91" s="701"/>
      <c r="M91" s="225"/>
    </row>
    <row r="92" spans="2:13" ht="21" customHeight="1" x14ac:dyDescent="0.25">
      <c r="B92" s="216"/>
      <c r="C92" s="710" t="s">
        <v>231</v>
      </c>
      <c r="D92" s="708"/>
      <c r="E92" s="708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711"/>
      <c r="D93" s="712"/>
      <c r="E93" s="712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topLeftCell="A40" zoomScale="80" zoomScaleNormal="80" workbookViewId="0">
      <selection activeCell="H73" sqref="H73:J73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47" t="str">
        <f>'Finansiniai duomenys'!C8</f>
        <v>UAB „Kelmės autobusų parkas“</v>
      </c>
      <c r="I3" s="747"/>
      <c r="J3" s="747"/>
      <c r="K3" s="747"/>
      <c r="L3" s="747"/>
      <c r="N3" s="689" t="s">
        <v>348</v>
      </c>
      <c r="O3" s="689"/>
      <c r="P3" s="689"/>
      <c r="T3" s="12"/>
      <c r="U3" t="s">
        <v>201</v>
      </c>
    </row>
    <row r="4" spans="1:21" ht="13.9" customHeight="1" x14ac:dyDescent="0.25">
      <c r="A4" s="12"/>
      <c r="C4" s="730" t="s">
        <v>411</v>
      </c>
      <c r="D4" s="731"/>
      <c r="E4" s="731"/>
      <c r="F4" s="322"/>
      <c r="G4" s="301" t="s">
        <v>367</v>
      </c>
      <c r="H4" s="747" t="str">
        <f>IFERROR(VLOOKUP(H3,'Finansiniai duomenys'!R2:T232,3,FALSE),"")</f>
        <v xml:space="preserve">Kelmės rajono savivaldybė </v>
      </c>
      <c r="I4" s="747"/>
      <c r="J4" s="747"/>
      <c r="K4" s="747"/>
      <c r="L4" s="747"/>
      <c r="N4" s="689"/>
      <c r="O4" s="689"/>
      <c r="P4" s="689"/>
      <c r="T4" s="12"/>
    </row>
    <row r="5" spans="1:21" x14ac:dyDescent="0.25">
      <c r="A5" s="12"/>
      <c r="C5" s="730"/>
      <c r="D5" s="731"/>
      <c r="E5" s="731"/>
      <c r="F5" s="322"/>
      <c r="G5" s="302" t="s">
        <v>13</v>
      </c>
      <c r="H5" s="748">
        <f>IFERROR(VLOOKUP(H3,'Finansiniai duomenys'!R2:T232,2,FALSE),"")</f>
        <v>162441351</v>
      </c>
      <c r="I5" s="748"/>
      <c r="J5" s="748"/>
      <c r="K5" s="748"/>
      <c r="L5" s="748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32" t="s">
        <v>478</v>
      </c>
      <c r="D7" s="733"/>
      <c r="E7" s="733"/>
      <c r="F7" s="122"/>
      <c r="G7" s="749" t="s">
        <v>403</v>
      </c>
      <c r="H7" s="749"/>
      <c r="I7" s="749"/>
      <c r="J7" s="749"/>
      <c r="K7" s="749"/>
      <c r="L7" s="283" t="s">
        <v>201</v>
      </c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33"/>
      <c r="D8" s="733"/>
      <c r="E8" s="733"/>
      <c r="F8" s="122"/>
      <c r="G8" s="749" t="s">
        <v>404</v>
      </c>
      <c r="H8" s="749"/>
      <c r="I8" s="749"/>
      <c r="J8" s="749"/>
      <c r="K8" s="749"/>
      <c r="L8" s="283" t="s">
        <v>201</v>
      </c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33"/>
      <c r="D9" s="733"/>
      <c r="E9" s="733"/>
      <c r="F9" s="122"/>
      <c r="G9" s="305" t="s">
        <v>484</v>
      </c>
      <c r="H9" s="305"/>
      <c r="I9" s="305"/>
      <c r="J9" s="305"/>
      <c r="K9" s="305"/>
      <c r="L9" s="283" t="s">
        <v>201</v>
      </c>
      <c r="M9" s="748"/>
      <c r="N9" s="748"/>
      <c r="O9" s="748"/>
      <c r="P9" s="748"/>
      <c r="Q9" s="748"/>
      <c r="R9" s="122"/>
      <c r="T9" s="12"/>
      <c r="U9"/>
    </row>
    <row r="10" spans="1:21" s="284" customFormat="1" ht="46.9" customHeight="1" x14ac:dyDescent="0.25">
      <c r="A10" s="12"/>
      <c r="B10" s="82"/>
      <c r="C10" s="733"/>
      <c r="D10" s="733"/>
      <c r="E10" s="733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50" t="s">
        <v>532</v>
      </c>
      <c r="D12" s="751"/>
      <c r="E12" s="751"/>
      <c r="F12" s="751"/>
      <c r="G12" s="746" t="s">
        <v>405</v>
      </c>
      <c r="H12" s="746"/>
      <c r="I12" s="746" t="s">
        <v>405</v>
      </c>
      <c r="J12" s="746"/>
      <c r="K12" s="746" t="s">
        <v>405</v>
      </c>
      <c r="L12" s="746"/>
      <c r="M12" s="746" t="s">
        <v>405</v>
      </c>
      <c r="N12" s="746"/>
      <c r="O12" s="746" t="s">
        <v>405</v>
      </c>
      <c r="P12" s="746"/>
      <c r="Q12" s="746" t="s">
        <v>405</v>
      </c>
      <c r="R12" s="746"/>
      <c r="T12" s="12"/>
    </row>
    <row r="13" spans="1:21" ht="67.900000000000006" customHeight="1" x14ac:dyDescent="0.25">
      <c r="A13" s="12"/>
      <c r="C13" s="752" t="s">
        <v>370</v>
      </c>
      <c r="D13" s="753" t="s">
        <v>371</v>
      </c>
      <c r="E13" s="754" t="s">
        <v>409</v>
      </c>
      <c r="F13" s="753" t="s">
        <v>372</v>
      </c>
      <c r="G13" s="736"/>
      <c r="H13" s="737"/>
      <c r="I13" s="736"/>
      <c r="J13" s="737"/>
      <c r="K13" s="736"/>
      <c r="L13" s="737"/>
      <c r="M13" s="736"/>
      <c r="N13" s="737"/>
      <c r="O13" s="736"/>
      <c r="P13" s="737"/>
      <c r="Q13" s="736"/>
      <c r="R13" s="737"/>
      <c r="T13" s="12"/>
    </row>
    <row r="14" spans="1:21" ht="39" customHeight="1" x14ac:dyDescent="0.25">
      <c r="A14" s="12"/>
      <c r="C14" s="752"/>
      <c r="D14" s="753"/>
      <c r="E14" s="755"/>
      <c r="F14" s="753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Gerai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50" t="s">
        <v>531</v>
      </c>
      <c r="D28" s="751"/>
      <c r="E28" s="751"/>
      <c r="F28" s="751"/>
      <c r="G28" s="746" t="s">
        <v>405</v>
      </c>
      <c r="H28" s="746"/>
      <c r="I28" s="746" t="s">
        <v>405</v>
      </c>
      <c r="J28" s="746"/>
      <c r="K28" s="746" t="s">
        <v>405</v>
      </c>
      <c r="L28" s="746"/>
      <c r="M28" s="746" t="s">
        <v>405</v>
      </c>
      <c r="N28" s="746"/>
      <c r="O28" s="746" t="s">
        <v>405</v>
      </c>
      <c r="P28" s="746"/>
      <c r="Q28" s="746" t="s">
        <v>405</v>
      </c>
      <c r="R28" s="746"/>
      <c r="T28" s="12"/>
    </row>
    <row r="29" spans="1:20" ht="62.45" customHeight="1" x14ac:dyDescent="0.25">
      <c r="A29" s="12"/>
      <c r="C29" s="752" t="s">
        <v>370</v>
      </c>
      <c r="D29" s="753" t="s">
        <v>371</v>
      </c>
      <c r="E29" s="754" t="s">
        <v>410</v>
      </c>
      <c r="F29" s="753" t="s">
        <v>372</v>
      </c>
      <c r="G29" s="736"/>
      <c r="H29" s="737"/>
      <c r="I29" s="736"/>
      <c r="J29" s="737"/>
      <c r="K29" s="736"/>
      <c r="L29" s="737"/>
      <c r="M29" s="736"/>
      <c r="N29" s="737"/>
      <c r="O29" s="736"/>
      <c r="P29" s="737"/>
      <c r="Q29" s="736"/>
      <c r="R29" s="737"/>
      <c r="T29" s="12"/>
    </row>
    <row r="30" spans="1:20" ht="52.15" customHeight="1" x14ac:dyDescent="0.25">
      <c r="A30" s="12"/>
      <c r="C30" s="752"/>
      <c r="D30" s="753"/>
      <c r="E30" s="755"/>
      <c r="F30" s="753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Gerai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50" t="s">
        <v>532</v>
      </c>
      <c r="D44" s="751"/>
      <c r="E44" s="751"/>
      <c r="F44" s="751"/>
      <c r="G44" s="746" t="s">
        <v>405</v>
      </c>
      <c r="H44" s="746"/>
      <c r="I44" s="746" t="s">
        <v>405</v>
      </c>
      <c r="J44" s="746"/>
      <c r="K44" s="746" t="s">
        <v>405</v>
      </c>
      <c r="L44" s="746"/>
      <c r="M44" s="746" t="s">
        <v>405</v>
      </c>
      <c r="N44" s="746"/>
      <c r="O44" s="746" t="s">
        <v>405</v>
      </c>
      <c r="P44" s="746"/>
      <c r="Q44" s="746" t="s">
        <v>405</v>
      </c>
      <c r="R44" s="746"/>
      <c r="T44" s="12"/>
    </row>
    <row r="45" spans="1:20" ht="62.45" customHeight="1" x14ac:dyDescent="0.25">
      <c r="A45" s="12"/>
      <c r="C45" s="752" t="s">
        <v>370</v>
      </c>
      <c r="D45" s="753" t="s">
        <v>371</v>
      </c>
      <c r="E45" s="754" t="s">
        <v>409</v>
      </c>
      <c r="F45" s="753" t="s">
        <v>372</v>
      </c>
      <c r="G45" s="736"/>
      <c r="H45" s="737"/>
      <c r="I45" s="736"/>
      <c r="J45" s="737"/>
      <c r="K45" s="736"/>
      <c r="L45" s="737"/>
      <c r="M45" s="736"/>
      <c r="N45" s="737"/>
      <c r="O45" s="736"/>
      <c r="P45" s="737"/>
      <c r="Q45" s="736"/>
      <c r="R45" s="737"/>
      <c r="T45" s="12"/>
    </row>
    <row r="46" spans="1:20" ht="59.45" customHeight="1" x14ac:dyDescent="0.25">
      <c r="A46" s="12"/>
      <c r="C46" s="752"/>
      <c r="D46" s="753"/>
      <c r="E46" s="755"/>
      <c r="F46" s="753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Klaida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50" t="s">
        <v>531</v>
      </c>
      <c r="D56" s="751"/>
      <c r="E56" s="751"/>
      <c r="F56" s="751"/>
      <c r="G56" s="746" t="s">
        <v>405</v>
      </c>
      <c r="H56" s="746"/>
      <c r="I56" s="746" t="s">
        <v>405</v>
      </c>
      <c r="J56" s="746"/>
      <c r="K56" s="746" t="s">
        <v>405</v>
      </c>
      <c r="L56" s="746"/>
      <c r="M56" s="746" t="s">
        <v>405</v>
      </c>
      <c r="N56" s="746"/>
      <c r="O56" s="746" t="s">
        <v>405</v>
      </c>
      <c r="P56" s="746"/>
      <c r="Q56" s="746" t="s">
        <v>405</v>
      </c>
      <c r="R56" s="746"/>
      <c r="T56" s="12"/>
    </row>
    <row r="57" spans="1:20" ht="70.150000000000006" customHeight="1" x14ac:dyDescent="0.25">
      <c r="A57" s="12"/>
      <c r="C57" s="752" t="s">
        <v>370</v>
      </c>
      <c r="D57" s="753" t="s">
        <v>371</v>
      </c>
      <c r="E57" s="754" t="s">
        <v>408</v>
      </c>
      <c r="F57" s="753" t="s">
        <v>372</v>
      </c>
      <c r="G57" s="736"/>
      <c r="H57" s="737"/>
      <c r="I57" s="736"/>
      <c r="J57" s="737"/>
      <c r="K57" s="736"/>
      <c r="L57" s="737"/>
      <c r="M57" s="736"/>
      <c r="N57" s="737"/>
      <c r="O57" s="736"/>
      <c r="P57" s="737"/>
      <c r="Q57" s="736"/>
      <c r="R57" s="737"/>
      <c r="T57" s="12"/>
    </row>
    <row r="58" spans="1:20" ht="55.9" customHeight="1" x14ac:dyDescent="0.25">
      <c r="A58" s="12"/>
      <c r="C58" s="752"/>
      <c r="D58" s="753"/>
      <c r="E58" s="755"/>
      <c r="F58" s="753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38"/>
      <c r="I70" s="738"/>
      <c r="J70" s="739"/>
      <c r="T70" s="12"/>
    </row>
    <row r="71" spans="1:21" ht="51" customHeight="1" x14ac:dyDescent="0.25">
      <c r="A71" s="12"/>
      <c r="E71" s="319"/>
      <c r="H71" s="740"/>
      <c r="I71" s="740"/>
      <c r="J71" s="741"/>
      <c r="T71" s="12"/>
    </row>
    <row r="72" spans="1:21" x14ac:dyDescent="0.25">
      <c r="A72" s="12"/>
      <c r="E72" s="329" t="s">
        <v>223</v>
      </c>
      <c r="H72" s="742"/>
      <c r="I72" s="742"/>
      <c r="J72" s="743"/>
      <c r="T72" s="12"/>
    </row>
    <row r="73" spans="1:21" x14ac:dyDescent="0.25">
      <c r="A73" s="12"/>
      <c r="E73" s="319" t="s">
        <v>225</v>
      </c>
      <c r="H73" s="744"/>
      <c r="I73" s="744"/>
      <c r="J73" s="745"/>
      <c r="T73" s="12"/>
    </row>
    <row r="74" spans="1:21" x14ac:dyDescent="0.25">
      <c r="A74" s="12"/>
      <c r="E74" s="319" t="s">
        <v>227</v>
      </c>
      <c r="H74" s="744" t="s">
        <v>584</v>
      </c>
      <c r="I74" s="744"/>
      <c r="J74" s="745"/>
      <c r="T74" s="12"/>
    </row>
    <row r="75" spans="1:21" x14ac:dyDescent="0.25">
      <c r="A75" s="12"/>
      <c r="E75" s="319" t="s">
        <v>229</v>
      </c>
      <c r="H75" s="744" t="s">
        <v>585</v>
      </c>
      <c r="I75" s="744"/>
      <c r="J75" s="745"/>
      <c r="T75" s="12"/>
    </row>
    <row r="76" spans="1:21" x14ac:dyDescent="0.25">
      <c r="A76" s="12"/>
      <c r="E76" s="320" t="s">
        <v>369</v>
      </c>
      <c r="F76" s="321"/>
      <c r="G76" s="321"/>
      <c r="H76" s="734"/>
      <c r="I76" s="734"/>
      <c r="J76" s="735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yXIJFahs2xxvG77XYi3F7CVKPIi7G5lp0i0W2d85l9uOR5ayqIbyfhX61Z0fnfTVOI7hZDV6rzg3s+n9oCFMfA==" saltValue="u/uHmaVTOTrMg1/XL5n3Ag==" spinCount="100000"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tabSelected="1" topLeftCell="A61" zoomScaleNormal="100" zoomScaleSheetLayoutView="100" zoomScalePageLayoutView="60" workbookViewId="0">
      <selection activeCell="C108" sqref="C108:E108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584" t="s">
        <v>348</v>
      </c>
      <c r="E2" s="585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63" t="s">
        <v>359</v>
      </c>
      <c r="C4" s="564"/>
      <c r="D4" s="564"/>
      <c r="E4" s="565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566"/>
      <c r="D6" s="566"/>
      <c r="E6" s="567"/>
      <c r="M6" s="39"/>
      <c r="N6" s="39"/>
    </row>
    <row r="7" spans="2:15" x14ac:dyDescent="0.2">
      <c r="B7" s="145" t="s">
        <v>9</v>
      </c>
      <c r="C7" s="568" t="str">
        <f>IFERROR(VLOOKUP(C6,$K$2:$M$5,3,FALSE),"")</f>
        <v/>
      </c>
      <c r="D7" s="568"/>
      <c r="E7" s="569"/>
      <c r="M7" s="39"/>
      <c r="N7" s="39"/>
      <c r="O7" s="39"/>
    </row>
    <row r="8" spans="2:15" x14ac:dyDescent="0.2">
      <c r="B8" s="146" t="s">
        <v>13</v>
      </c>
      <c r="C8" s="568" t="str">
        <f>IFERROR(VLOOKUP(C6,$K$2:$L$5,2,FALSE),"")</f>
        <v/>
      </c>
      <c r="D8" s="568"/>
      <c r="E8" s="569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570"/>
      <c r="D10" s="570"/>
      <c r="E10" s="571"/>
    </row>
    <row r="11" spans="2:15" ht="12" customHeight="1" x14ac:dyDescent="0.2">
      <c r="B11" s="146" t="s">
        <v>29</v>
      </c>
      <c r="C11" s="572"/>
      <c r="D11" s="572"/>
      <c r="E11" s="573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74" t="s">
        <v>36</v>
      </c>
      <c r="D13" s="575"/>
      <c r="E13" s="576"/>
    </row>
    <row r="14" spans="2:15" ht="12" customHeight="1" x14ac:dyDescent="0.2">
      <c r="B14" s="146" t="s">
        <v>40</v>
      </c>
      <c r="C14" s="577" t="s">
        <v>330</v>
      </c>
      <c r="D14" s="577"/>
      <c r="E14" s="148" t="s">
        <v>41</v>
      </c>
    </row>
    <row r="15" spans="2:15" ht="12" customHeight="1" x14ac:dyDescent="0.2">
      <c r="B15" s="149" t="s">
        <v>45</v>
      </c>
      <c r="C15" s="561"/>
      <c r="D15" s="562"/>
      <c r="E15" s="150"/>
      <c r="M15" s="39"/>
      <c r="N15" s="39"/>
    </row>
    <row r="16" spans="2:15" ht="12" customHeight="1" x14ac:dyDescent="0.2">
      <c r="B16" s="149" t="s">
        <v>49</v>
      </c>
      <c r="C16" s="561"/>
      <c r="D16" s="562"/>
      <c r="E16" s="150"/>
      <c r="O16" s="39"/>
    </row>
    <row r="17" spans="2:15" ht="12" customHeight="1" x14ac:dyDescent="0.2">
      <c r="B17" s="149" t="s">
        <v>53</v>
      </c>
      <c r="C17" s="561"/>
      <c r="D17" s="562"/>
      <c r="E17" s="150"/>
      <c r="M17" s="39"/>
      <c r="N17" s="39"/>
    </row>
    <row r="18" spans="2:15" ht="12" customHeight="1" x14ac:dyDescent="0.2">
      <c r="B18" s="149" t="s">
        <v>56</v>
      </c>
      <c r="C18" s="561"/>
      <c r="D18" s="562"/>
      <c r="E18" s="150"/>
      <c r="M18" s="39"/>
      <c r="N18" s="39"/>
      <c r="O18" s="39"/>
    </row>
    <row r="19" spans="2:15" ht="12" customHeight="1" x14ac:dyDescent="0.2">
      <c r="B19" s="149" t="s">
        <v>59</v>
      </c>
      <c r="C19" s="561"/>
      <c r="D19" s="562"/>
      <c r="E19" s="150"/>
      <c r="M19" s="39"/>
      <c r="N19" s="39"/>
      <c r="O19" s="39"/>
    </row>
    <row r="20" spans="2:15" ht="12" customHeight="1" x14ac:dyDescent="0.2">
      <c r="B20" s="149" t="s">
        <v>67</v>
      </c>
      <c r="C20" s="595" t="s">
        <v>68</v>
      </c>
      <c r="D20" s="596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597" t="str">
        <f>IFERROR(VLOOKUP(C6,$K$2:$O$5,4,FALSE),"")</f>
        <v/>
      </c>
      <c r="D22" s="597"/>
      <c r="E22" s="598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88" t="s">
        <v>79</v>
      </c>
      <c r="D24" s="588"/>
      <c r="E24" s="589"/>
      <c r="O24" s="39"/>
    </row>
    <row r="25" spans="2:15" x14ac:dyDescent="0.2">
      <c r="B25" s="157"/>
      <c r="C25" s="599"/>
      <c r="D25" s="599"/>
      <c r="E25" s="600"/>
      <c r="M25" s="39"/>
      <c r="N25" s="39"/>
      <c r="O25" s="39"/>
    </row>
    <row r="26" spans="2:15" x14ac:dyDescent="0.2">
      <c r="B26" s="157"/>
      <c r="C26" s="586" t="s">
        <v>84</v>
      </c>
      <c r="D26" s="586"/>
      <c r="E26" s="587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88" t="s">
        <v>361</v>
      </c>
      <c r="D42" s="588"/>
      <c r="E42" s="589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590" t="s">
        <v>361</v>
      </c>
      <c r="D90" s="590"/>
      <c r="E90" s="591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88" t="s">
        <v>361</v>
      </c>
      <c r="D106" s="588"/>
      <c r="E106" s="589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92"/>
      <c r="D108" s="592"/>
      <c r="E108" s="593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594">
        <v>45764</v>
      </c>
      <c r="D113" s="570"/>
      <c r="E113" s="571"/>
    </row>
    <row r="114" spans="2:5" x14ac:dyDescent="0.2">
      <c r="B114" s="157" t="s">
        <v>227</v>
      </c>
      <c r="C114" s="578" t="s">
        <v>584</v>
      </c>
      <c r="D114" s="578"/>
      <c r="E114" s="579"/>
    </row>
    <row r="115" spans="2:5" ht="24" x14ac:dyDescent="0.2">
      <c r="B115" s="203" t="s">
        <v>229</v>
      </c>
      <c r="C115" s="580" t="s">
        <v>585</v>
      </c>
      <c r="D115" s="580"/>
      <c r="E115" s="581"/>
    </row>
    <row r="116" spans="2:5" ht="24" x14ac:dyDescent="0.2">
      <c r="B116" s="204" t="s">
        <v>231</v>
      </c>
      <c r="C116" s="582"/>
      <c r="D116" s="582"/>
      <c r="E116" s="583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Milda Valiuškevičienė</cp:lastModifiedBy>
  <cp:revision/>
  <cp:lastPrinted>2025-04-17T10:56:29Z</cp:lastPrinted>
  <dcterms:created xsi:type="dcterms:W3CDTF">2014-03-24T16:58:47Z</dcterms:created>
  <dcterms:modified xsi:type="dcterms:W3CDTF">2026-03-13T09:18:05Z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